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265" activeTab="0"/>
  </bookViews>
  <sheets>
    <sheet name="nauda2015" sheetId="1" r:id="rId1"/>
    <sheet name="manta2015" sheetId="2" r:id="rId2"/>
  </sheets>
  <definedNames/>
  <calcPr fullCalcOnLoad="1"/>
</workbook>
</file>

<file path=xl/sharedStrings.xml><?xml version="1.0" encoding="utf-8"?>
<sst xmlns="http://schemas.openxmlformats.org/spreadsheetml/2006/main" count="93" uniqueCount="78">
  <si>
    <t>SAC "Kurzeme"kopā:</t>
  </si>
  <si>
    <t>Filiāle  "Aizvīķi"</t>
  </si>
  <si>
    <t>Filiāle  "Dundaga"</t>
  </si>
  <si>
    <t>Filiāle  "Iļģi"</t>
  </si>
  <si>
    <t>Filiāle  "Liepāja"</t>
  </si>
  <si>
    <t>Filiāle  "Veģi"</t>
  </si>
  <si>
    <t>izlietojums *</t>
  </si>
  <si>
    <t>Izdevumu posteņi **</t>
  </si>
  <si>
    <t>* aizpilda, ja nauda ir mērķa ziedojums,norādot ziedojum mērķi</t>
  </si>
  <si>
    <t>** izlietojumu atšigrēt pa izdevumu pasākumiem ( piem., iegādāti tehniskie palīglīdzekļi (1......, 3......)),  vai uzrādot iegūto rezultātu (piem. Izremontēts 2 klientu istabiņas)</t>
  </si>
  <si>
    <t>∑</t>
  </si>
  <si>
    <t>Filiāle  "Gudenieki"</t>
  </si>
  <si>
    <t>Iekšējā pārvietošana, korekcija</t>
  </si>
  <si>
    <t>Valsts sociālās aprūpes centrs "Kurzeme"</t>
  </si>
  <si>
    <t>6=2+3+4-5</t>
  </si>
  <si>
    <t xml:space="preserve">Filiāle  "Liepāja" </t>
  </si>
  <si>
    <t>Valsts sociālās aprūpes centrs "Kurzeme".</t>
  </si>
  <si>
    <t>`</t>
  </si>
  <si>
    <t>Līdzekļi sadzīves tehnikas iegādei</t>
  </si>
  <si>
    <t>VSAC "Kurzeme"kopā:</t>
  </si>
  <si>
    <t>6234,42EUR - ilgtermiņa ieguldījumi</t>
  </si>
  <si>
    <t>2015.gadā saņemtie un atgrieztie ziedojumi (EUR), mērķis</t>
  </si>
  <si>
    <t>Izlietots EUR 2015.gadā</t>
  </si>
  <si>
    <t>Inventāra iegādei</t>
  </si>
  <si>
    <t>Klientu ekskursijām</t>
  </si>
  <si>
    <t>Mēbeļu  iegādei klientiem.</t>
  </si>
  <si>
    <t>Ziedojumu atlikums  EUR uz 01.01.2015.</t>
  </si>
  <si>
    <t>Filiāle "Dundaga"</t>
  </si>
  <si>
    <t>0,00 EUR - ātri nolietojamais inventārs (2161)</t>
  </si>
  <si>
    <t>199,00 pārējais inventārs (2169)</t>
  </si>
  <si>
    <t>90,83 EUR-medicīnas preces (2113)</t>
  </si>
  <si>
    <t>53,52 EUR-saimniecības preces (2114)</t>
  </si>
  <si>
    <t>90,00 - pārtika (2112)</t>
  </si>
  <si>
    <t>Planšetdatoru iegāde (klientēm Maršalai un Urbānei)</t>
  </si>
  <si>
    <t>Ziedojumu (viss kas nav nauda) uzskaite un izlietojums uz 31.12.2015.</t>
  </si>
  <si>
    <t>Saņemtie naudas ziedojumi un izlietoto naudas ziedojumu atskaite par 2015. gadu.</t>
  </si>
  <si>
    <t>Ziedojumu atlikums EUR uz 31.12.2015.</t>
  </si>
  <si>
    <t>0,00 EUR - mācību materiāli (2114)</t>
  </si>
  <si>
    <t>52,29 EUR - pamperi (2113)</t>
  </si>
  <si>
    <t>21,49 EUR - saimniecības preces (2114)</t>
  </si>
  <si>
    <t>13,02 EUR - kancelejas preces (2114)</t>
  </si>
  <si>
    <t>564,07 EUR - mīkstais inventārs (2162)</t>
  </si>
  <si>
    <t>0,00 EUR - higiēnas preces klientiem (2114)</t>
  </si>
  <si>
    <t>0,00 EUR - pārtikas produkti (2112)</t>
  </si>
  <si>
    <t>11764,46 EUR - mīkstais inventārs (2162)</t>
  </si>
  <si>
    <t>1078,98 EUR - saimniecības preces (2114)</t>
  </si>
  <si>
    <t>242,26 EUR - higiēnas preces, mācību materiāli (2114)</t>
  </si>
  <si>
    <t>1818,61 EUR - pamperi (2113)</t>
  </si>
  <si>
    <t>182,32 EUR - kancelejas preces (2114)</t>
  </si>
  <si>
    <t>1765,70 EUR - ātri nolietojamais inventārs (2161)</t>
  </si>
  <si>
    <t>335,39 EUR - ilgi lietojamais inventārs (2169)</t>
  </si>
  <si>
    <t>91,66 EUR - virtuves inventārs (2161)</t>
  </si>
  <si>
    <t>74,16 EUR - medicīnas preces (2113)</t>
  </si>
  <si>
    <t>50302,81 EUR - ilgtermiņa ieguldījumi</t>
  </si>
  <si>
    <t>0,00 EUR - ilgtermiņa ieguldījumi</t>
  </si>
  <si>
    <t>24,19 EUR - ātri nolietojamais inventārs (2161)</t>
  </si>
  <si>
    <t>85,37 EUR - mīkstais inventārs (2162)</t>
  </si>
  <si>
    <t>398,40 EUR - mīkstais inventārs (2162)</t>
  </si>
  <si>
    <t>3,02 EUR - kancelejas preces (2114)</t>
  </si>
  <si>
    <t>629,97 EUR - ātri nolietojamais inventārs (2161)</t>
  </si>
  <si>
    <t>513,95 EUR - virtuves inventārs (2161)</t>
  </si>
  <si>
    <t>418,01 EUR - mīkstais inventārs (2162)</t>
  </si>
  <si>
    <t>galvenā grāmatvede G.Zieda</t>
  </si>
  <si>
    <t xml:space="preserve">Finanšu analīzes un grāmatvedības nodaļas </t>
  </si>
  <si>
    <t>20.01.2016.</t>
  </si>
  <si>
    <t>ziedojumu atlikums uz 01.01.2015. (viss, kas nav nauda) EUR</t>
  </si>
  <si>
    <t>2015.gadā saņemtie ziedojumi (viss, kas nav nauda) EUR</t>
  </si>
  <si>
    <t>ziedojumu atlikums uz 31.12.2015. (viss, kas nav nauda) EUR</t>
  </si>
  <si>
    <t>Iegādāti planšetdatori (2 gab.)</t>
  </si>
  <si>
    <t>Veikti klientu braucieni uz jūru (2 reizes)</t>
  </si>
  <si>
    <t>Iegādāti NT galdi (3 gab.)-976,47; naktsskapīši (10 gab.)-411,40</t>
  </si>
  <si>
    <t>Mēbeļu, aprīkojuma iegādei klientiem.</t>
  </si>
  <si>
    <t>Klientu nodarbību telpas izveidošanai un aprīkojumam</t>
  </si>
  <si>
    <t>Mēbeļu un aprīkojuma iegādei klientiem.</t>
  </si>
  <si>
    <t>Elektrotehnikas (ledusskapja) iegādei</t>
  </si>
  <si>
    <t>Iegādāts ledusskapis (2 gab.)</t>
  </si>
  <si>
    <t>Finansējuma sadalījuma korekcijas starp filiālēm 2015. gadā</t>
  </si>
  <si>
    <t>5=1+2-3+4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</si>
</sst>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0.00"/>
    <numFmt numFmtId="180" formatCode="0.000"/>
    <numFmt numFmtId="181" formatCode="0.0000"/>
    <numFmt numFmtId="182" formatCode="0.00000"/>
    <numFmt numFmtId="183" formatCode="_(* #,##0.000_);_(* \(#,##0.000\);_(* &quot;-&quot;??_);_(@_)"/>
    <numFmt numFmtId="184" formatCode="_(* #,##0.0000_);_(* \(#,##0.00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 wrapText="1"/>
    </xf>
    <xf numFmtId="2" fontId="6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43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176" fontId="3" fillId="0" borderId="0" xfId="55" applyFont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76" fontId="3" fillId="0" borderId="0" xfId="55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76" fontId="3" fillId="0" borderId="0" xfId="55" applyFont="1" applyBorder="1" applyAlignment="1">
      <alignment horizontal="left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16.7109375" style="2" customWidth="1"/>
    <col min="2" max="2" width="10.140625" style="2" customWidth="1"/>
    <col min="3" max="3" width="23.7109375" style="2" customWidth="1"/>
    <col min="4" max="4" width="8.28125" style="2" customWidth="1"/>
    <col min="5" max="5" width="19.57421875" style="2" customWidth="1"/>
    <col min="6" max="6" width="8.57421875" style="2" customWidth="1"/>
    <col min="7" max="7" width="21.7109375" style="2" bestFit="1" customWidth="1"/>
    <col min="8" max="8" width="11.28125" style="2" customWidth="1"/>
    <col min="9" max="9" width="13.8515625" style="3" customWidth="1"/>
    <col min="10" max="16384" width="9.140625" style="2" customWidth="1"/>
  </cols>
  <sheetData>
    <row r="1" spans="1:4" ht="12">
      <c r="A1" s="1"/>
      <c r="B1" s="1" t="s">
        <v>16</v>
      </c>
      <c r="C1" s="1"/>
      <c r="D1" s="1"/>
    </row>
    <row r="2" spans="2:3" ht="12">
      <c r="B2" s="1" t="s">
        <v>35</v>
      </c>
      <c r="C2" s="1"/>
    </row>
    <row r="3" spans="1:9" s="7" customFormat="1" ht="60.75" customHeight="1">
      <c r="A3" s="4"/>
      <c r="B3" s="73" t="s">
        <v>26</v>
      </c>
      <c r="C3" s="74"/>
      <c r="D3" s="73" t="s">
        <v>21</v>
      </c>
      <c r="E3" s="74"/>
      <c r="F3" s="5" t="s">
        <v>22</v>
      </c>
      <c r="G3" s="6" t="s">
        <v>7</v>
      </c>
      <c r="H3" s="6" t="s">
        <v>76</v>
      </c>
      <c r="I3" s="5" t="s">
        <v>36</v>
      </c>
    </row>
    <row r="4" spans="1:9" s="7" customFormat="1" ht="12">
      <c r="A4" s="8"/>
      <c r="B4" s="9">
        <v>1</v>
      </c>
      <c r="C4" s="9"/>
      <c r="D4" s="9">
        <v>2</v>
      </c>
      <c r="E4" s="9"/>
      <c r="F4" s="9">
        <v>3</v>
      </c>
      <c r="G4" s="9"/>
      <c r="H4" s="9">
        <v>4</v>
      </c>
      <c r="I4" s="9" t="s">
        <v>77</v>
      </c>
    </row>
    <row r="5" spans="1:9" ht="24">
      <c r="A5" s="10" t="s">
        <v>0</v>
      </c>
      <c r="B5" s="11">
        <f>B6+B7+B8+B9+B13+B14</f>
        <v>21477.129999999997</v>
      </c>
      <c r="C5" s="11"/>
      <c r="D5" s="11">
        <f>D6+D7+D8+D9+D13+D14</f>
        <v>5486.35</v>
      </c>
      <c r="E5" s="11"/>
      <c r="F5" s="11">
        <f>F6+F7+F8+F9+F13+F14</f>
        <v>25614.23</v>
      </c>
      <c r="G5" s="11"/>
      <c r="H5" s="11">
        <f>H6+H7+H8+H9+H13+H14</f>
        <v>0</v>
      </c>
      <c r="I5" s="11">
        <f>I6+I7+I8+I9+I13+I14+H5</f>
        <v>1349.2499999999975</v>
      </c>
    </row>
    <row r="6" spans="1:9" ht="15" customHeight="1">
      <c r="A6" s="4" t="s">
        <v>1</v>
      </c>
      <c r="B6" s="15">
        <v>0</v>
      </c>
      <c r="C6" s="12"/>
      <c r="D6" s="15">
        <v>0</v>
      </c>
      <c r="E6" s="15"/>
      <c r="F6" s="15">
        <v>0</v>
      </c>
      <c r="G6" s="12"/>
      <c r="H6" s="12"/>
      <c r="I6" s="15">
        <v>0</v>
      </c>
    </row>
    <row r="7" spans="1:9" ht="24" customHeight="1">
      <c r="A7" s="4" t="s">
        <v>2</v>
      </c>
      <c r="B7" s="15">
        <v>0</v>
      </c>
      <c r="C7" s="12"/>
      <c r="D7" s="15">
        <v>0</v>
      </c>
      <c r="E7" s="15"/>
      <c r="F7" s="15">
        <v>0</v>
      </c>
      <c r="G7" s="12"/>
      <c r="H7" s="12"/>
      <c r="I7" s="15">
        <v>0</v>
      </c>
    </row>
    <row r="8" spans="1:9" ht="12">
      <c r="A8" s="4" t="s">
        <v>3</v>
      </c>
      <c r="B8" s="12">
        <v>25.61</v>
      </c>
      <c r="C8" s="14" t="s">
        <v>23</v>
      </c>
      <c r="D8" s="15">
        <v>0</v>
      </c>
      <c r="E8" s="15"/>
      <c r="F8" s="15">
        <v>0</v>
      </c>
      <c r="G8" s="12"/>
      <c r="H8" s="12"/>
      <c r="I8" s="15">
        <f>B8+D8-F8</f>
        <v>25.61</v>
      </c>
    </row>
    <row r="9" spans="1:9" ht="12">
      <c r="A9" s="4" t="s">
        <v>15</v>
      </c>
      <c r="B9" s="15">
        <v>19521.87</v>
      </c>
      <c r="C9" s="12"/>
      <c r="D9" s="15">
        <f>D10+D11+D12</f>
        <v>3886.35</v>
      </c>
      <c r="E9" s="15"/>
      <c r="F9" s="15">
        <f>F10+F11+F12</f>
        <v>22026.73</v>
      </c>
      <c r="G9" s="15"/>
      <c r="H9" s="15">
        <f>H10+H11+H12</f>
        <v>-57.85</v>
      </c>
      <c r="I9" s="15">
        <f>I10+I11+I12</f>
        <v>1323.6399999999976</v>
      </c>
    </row>
    <row r="10" spans="1:9" ht="39.75" customHeight="1">
      <c r="A10" s="4"/>
      <c r="B10" s="51">
        <v>19521.87</v>
      </c>
      <c r="C10" s="16" t="s">
        <v>72</v>
      </c>
      <c r="D10" s="67">
        <v>1565.76</v>
      </c>
      <c r="E10" s="68" t="s">
        <v>73</v>
      </c>
      <c r="F10" s="2">
        <v>20000</v>
      </c>
      <c r="G10" s="16" t="s">
        <v>72</v>
      </c>
      <c r="H10" s="16"/>
      <c r="I10" s="15">
        <f>B10+D10-F10</f>
        <v>1087.6299999999974</v>
      </c>
    </row>
    <row r="11" spans="1:12" ht="24" customHeight="1">
      <c r="A11" s="8"/>
      <c r="B11" s="13"/>
      <c r="C11" s="16"/>
      <c r="D11" s="13">
        <v>1442.7</v>
      </c>
      <c r="E11" s="68" t="s">
        <v>71</v>
      </c>
      <c r="F11" s="67">
        <v>1387.87</v>
      </c>
      <c r="G11" s="69" t="s">
        <v>70</v>
      </c>
      <c r="H11" s="69"/>
      <c r="I11" s="15">
        <f>B11+D11-F11</f>
        <v>54.830000000000155</v>
      </c>
      <c r="L11" s="2" t="s">
        <v>17</v>
      </c>
    </row>
    <row r="12" spans="1:9" ht="33.75" customHeight="1">
      <c r="A12" s="8"/>
      <c r="B12" s="13"/>
      <c r="C12" s="16"/>
      <c r="D12" s="13">
        <v>877.89</v>
      </c>
      <c r="E12" s="52" t="s">
        <v>33</v>
      </c>
      <c r="F12" s="13">
        <v>638.86</v>
      </c>
      <c r="G12" s="14" t="s">
        <v>68</v>
      </c>
      <c r="H12" s="14">
        <v>-57.85</v>
      </c>
      <c r="I12" s="15">
        <f aca="true" t="shared" si="0" ref="I12:I17">B12+D12-F12+H12</f>
        <v>181.17999999999998</v>
      </c>
    </row>
    <row r="13" spans="1:9" ht="24">
      <c r="A13" s="4" t="s">
        <v>11</v>
      </c>
      <c r="B13" s="12">
        <v>908.67</v>
      </c>
      <c r="C13" s="14" t="s">
        <v>18</v>
      </c>
      <c r="D13" s="15">
        <v>0</v>
      </c>
      <c r="E13" s="15"/>
      <c r="F13" s="15">
        <v>0</v>
      </c>
      <c r="G13" s="14"/>
      <c r="H13" s="14">
        <v>-908.67</v>
      </c>
      <c r="I13" s="15">
        <f t="shared" si="0"/>
        <v>0</v>
      </c>
    </row>
    <row r="14" spans="1:9" ht="12">
      <c r="A14" s="4" t="s">
        <v>5</v>
      </c>
      <c r="B14" s="70">
        <f>B15+B16+B17+B18</f>
        <v>1020.98</v>
      </c>
      <c r="C14" s="70"/>
      <c r="D14" s="70">
        <f>D15+D16+D17+D18</f>
        <v>1600</v>
      </c>
      <c r="E14" s="70"/>
      <c r="F14" s="70">
        <f>F15+F16+F17+F18</f>
        <v>3587.5</v>
      </c>
      <c r="G14" s="70"/>
      <c r="H14" s="70">
        <f>H15+H16+H17+H18</f>
        <v>966.52</v>
      </c>
      <c r="I14" s="15">
        <f t="shared" si="0"/>
        <v>0</v>
      </c>
    </row>
    <row r="15" spans="1:12" ht="24">
      <c r="A15" s="8"/>
      <c r="B15" s="51">
        <v>485.83</v>
      </c>
      <c r="C15" s="14" t="s">
        <v>24</v>
      </c>
      <c r="D15" s="13">
        <v>300</v>
      </c>
      <c r="E15" s="16" t="s">
        <v>24</v>
      </c>
      <c r="F15" s="13">
        <v>260</v>
      </c>
      <c r="G15" s="8" t="s">
        <v>69</v>
      </c>
      <c r="H15" s="8">
        <v>-525.83</v>
      </c>
      <c r="I15" s="15">
        <f t="shared" si="0"/>
        <v>0</v>
      </c>
      <c r="L15" s="71"/>
    </row>
    <row r="16" spans="1:12" ht="12">
      <c r="A16" s="8"/>
      <c r="B16" s="53">
        <f>535.15</f>
        <v>535.15</v>
      </c>
      <c r="C16" s="8" t="s">
        <v>25</v>
      </c>
      <c r="D16" s="13"/>
      <c r="E16" s="16"/>
      <c r="F16" s="13"/>
      <c r="G16" s="8"/>
      <c r="H16" s="8">
        <v>-535.15</v>
      </c>
      <c r="I16" s="15">
        <f t="shared" si="0"/>
        <v>0</v>
      </c>
      <c r="L16" s="71"/>
    </row>
    <row r="17" spans="1:9" ht="24">
      <c r="A17" s="8"/>
      <c r="B17" s="14"/>
      <c r="C17" s="54"/>
      <c r="D17" s="13">
        <v>1300</v>
      </c>
      <c r="E17" s="16" t="s">
        <v>74</v>
      </c>
      <c r="F17" s="13">
        <v>3327.5</v>
      </c>
      <c r="G17" s="8" t="s">
        <v>75</v>
      </c>
      <c r="H17" s="8">
        <v>2027.5</v>
      </c>
      <c r="I17" s="15">
        <f t="shared" si="0"/>
        <v>0</v>
      </c>
    </row>
    <row r="18" spans="1:9" ht="12">
      <c r="A18" s="8"/>
      <c r="B18" s="14"/>
      <c r="C18" s="54"/>
      <c r="D18" s="13"/>
      <c r="E18" s="16"/>
      <c r="F18" s="13"/>
      <c r="G18" s="8"/>
      <c r="H18" s="8"/>
      <c r="I18" s="15">
        <f>B18+D18-F18</f>
        <v>0</v>
      </c>
    </row>
    <row r="19" spans="1:9" ht="12">
      <c r="A19" s="18"/>
      <c r="B19" s="19"/>
      <c r="C19" s="64"/>
      <c r="D19" s="20"/>
      <c r="E19" s="65"/>
      <c r="F19" s="20"/>
      <c r="G19" s="18"/>
      <c r="H19" s="18"/>
      <c r="I19" s="66"/>
    </row>
    <row r="20" spans="1:9" ht="28.5" customHeight="1">
      <c r="A20" s="75" t="s">
        <v>63</v>
      </c>
      <c r="B20" s="75"/>
      <c r="C20" s="64"/>
      <c r="D20" s="20"/>
      <c r="E20" s="65"/>
      <c r="F20" s="20"/>
      <c r="G20" s="18"/>
      <c r="H20" s="18"/>
      <c r="I20" s="66"/>
    </row>
    <row r="21" spans="1:9" ht="12">
      <c r="A21" s="75" t="s">
        <v>62</v>
      </c>
      <c r="B21" s="75"/>
      <c r="C21" s="64"/>
      <c r="D21" s="20"/>
      <c r="E21" s="65"/>
      <c r="F21" s="20"/>
      <c r="G21" s="18"/>
      <c r="H21" s="18"/>
      <c r="I21" s="66"/>
    </row>
    <row r="22" spans="1:9" ht="12">
      <c r="A22" s="63">
        <v>63491285</v>
      </c>
      <c r="B22" s="60"/>
      <c r="C22" s="64"/>
      <c r="D22" s="20"/>
      <c r="E22" s="65"/>
      <c r="F22" s="20"/>
      <c r="G22" s="18"/>
      <c r="H22" s="18"/>
      <c r="I22" s="66"/>
    </row>
    <row r="23" spans="1:9" ht="12">
      <c r="A23" s="18" t="s">
        <v>64</v>
      </c>
      <c r="B23" s="60"/>
      <c r="C23" s="64"/>
      <c r="D23" s="20"/>
      <c r="E23" s="65"/>
      <c r="F23" s="20"/>
      <c r="G23" s="18"/>
      <c r="H23" s="18"/>
      <c r="I23" s="66"/>
    </row>
    <row r="24" ht="12">
      <c r="I24" s="2"/>
    </row>
    <row r="25" spans="1:9" ht="17.25" customHeight="1">
      <c r="A25" s="72" t="s">
        <v>8</v>
      </c>
      <c r="B25" s="72"/>
      <c r="C25" s="72"/>
      <c r="D25" s="72"/>
      <c r="E25" s="72"/>
      <c r="F25" s="72"/>
      <c r="G25" s="72"/>
      <c r="H25" s="72"/>
      <c r="I25" s="72"/>
    </row>
    <row r="26" spans="1:9" ht="24" customHeight="1">
      <c r="A26" s="72" t="s">
        <v>9</v>
      </c>
      <c r="B26" s="72"/>
      <c r="C26" s="72"/>
      <c r="D26" s="72"/>
      <c r="E26" s="72"/>
      <c r="F26" s="72"/>
      <c r="G26" s="72"/>
      <c r="H26" s="72"/>
      <c r="I26" s="72"/>
    </row>
    <row r="30" ht="12">
      <c r="I30" s="17"/>
    </row>
  </sheetData>
  <sheetProtection/>
  <mergeCells count="6">
    <mergeCell ref="A26:I26"/>
    <mergeCell ref="B3:C3"/>
    <mergeCell ref="D3:E3"/>
    <mergeCell ref="A25:I25"/>
    <mergeCell ref="A20:B20"/>
    <mergeCell ref="A21:B21"/>
  </mergeCells>
  <printOptions/>
  <pageMargins left="0.39" right="0.75" top="0.44" bottom="0.24" header="0.2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G66" sqref="G66"/>
    </sheetView>
  </sheetViews>
  <sheetFormatPr defaultColWidth="9.140625" defaultRowHeight="12.75"/>
  <cols>
    <col min="1" max="1" width="14.28125" style="0" customWidth="1"/>
    <col min="2" max="2" width="34.140625" style="0" customWidth="1"/>
    <col min="3" max="3" width="12.7109375" style="0" customWidth="1"/>
    <col min="4" max="4" width="11.00390625" style="0" customWidth="1"/>
    <col min="5" max="5" width="13.28125" style="0" customWidth="1"/>
    <col min="6" max="6" width="14.7109375" style="0" customWidth="1"/>
  </cols>
  <sheetData>
    <row r="1" spans="1:6" ht="17.25" customHeight="1">
      <c r="A1" s="21" t="s">
        <v>13</v>
      </c>
      <c r="B1" s="22"/>
      <c r="C1" s="22"/>
      <c r="D1" s="22"/>
      <c r="E1" s="22"/>
      <c r="F1" s="22"/>
    </row>
    <row r="2" spans="1:6" ht="18" customHeight="1">
      <c r="A2" s="21" t="s">
        <v>34</v>
      </c>
      <c r="B2" s="23"/>
      <c r="C2" s="23"/>
      <c r="D2" s="22"/>
      <c r="E2" s="22"/>
      <c r="F2" s="22"/>
    </row>
    <row r="3" spans="1:6" ht="72">
      <c r="A3" s="24"/>
      <c r="B3" s="26" t="s">
        <v>65</v>
      </c>
      <c r="C3" s="26" t="s">
        <v>12</v>
      </c>
      <c r="D3" s="26" t="s">
        <v>66</v>
      </c>
      <c r="E3" s="27" t="s">
        <v>6</v>
      </c>
      <c r="F3" s="26" t="s">
        <v>67</v>
      </c>
    </row>
    <row r="4" spans="1:6" ht="12.7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 t="s">
        <v>14</v>
      </c>
    </row>
    <row r="5" spans="1:6" ht="24">
      <c r="A5" s="10" t="s">
        <v>19</v>
      </c>
      <c r="B5" s="28">
        <f>B8+B16+B19+B31+B33+B44</f>
        <v>77047.9</v>
      </c>
      <c r="C5" s="28">
        <f>C8+C16+C19+C31+C33+C44</f>
        <v>8011.26</v>
      </c>
      <c r="D5" s="28">
        <f>D8+D16+D19+D31+D33+D44</f>
        <v>12114.68</v>
      </c>
      <c r="E5" s="28">
        <f>E8+E16+E19+E31+E33+E44</f>
        <v>18984.390000000003</v>
      </c>
      <c r="F5" s="28">
        <f>F8+F16+F19+F31+F33+F44</f>
        <v>78189.45</v>
      </c>
    </row>
    <row r="6" spans="1:6" ht="19.5" customHeight="1">
      <c r="A6" s="41" t="s">
        <v>1</v>
      </c>
      <c r="B6" s="32" t="s">
        <v>54</v>
      </c>
      <c r="C6" s="44">
        <v>3808.89</v>
      </c>
      <c r="D6" s="44">
        <v>0</v>
      </c>
      <c r="E6" s="45">
        <v>230.9</v>
      </c>
      <c r="F6" s="29">
        <f>0+C6+D6-E6</f>
        <v>3577.99</v>
      </c>
    </row>
    <row r="7" spans="1:6" ht="12.75">
      <c r="A7" s="43"/>
      <c r="B7" s="30"/>
      <c r="C7" s="29">
        <v>0</v>
      </c>
      <c r="D7" s="44">
        <v>0</v>
      </c>
      <c r="E7" s="40">
        <v>0</v>
      </c>
      <c r="F7" s="29">
        <v>0</v>
      </c>
    </row>
    <row r="8" spans="1:6" ht="12.75">
      <c r="A8" s="37" t="s">
        <v>10</v>
      </c>
      <c r="B8" s="38">
        <v>0</v>
      </c>
      <c r="C8" s="38">
        <f>SUM(C6:C7)</f>
        <v>3808.89</v>
      </c>
      <c r="D8" s="38">
        <f>SUM(D6:D7)</f>
        <v>0</v>
      </c>
      <c r="E8" s="38">
        <f>SUM(E6:E7)</f>
        <v>230.9</v>
      </c>
      <c r="F8" s="38">
        <f>SUM(F6:F7)</f>
        <v>3577.99</v>
      </c>
    </row>
    <row r="9" spans="1:6" ht="24">
      <c r="A9" s="41" t="s">
        <v>27</v>
      </c>
      <c r="B9" s="58" t="s">
        <v>38</v>
      </c>
      <c r="C9" s="29">
        <v>0</v>
      </c>
      <c r="D9" s="29">
        <v>0</v>
      </c>
      <c r="E9" s="29">
        <v>52.29</v>
      </c>
      <c r="F9" s="29">
        <f>52.29+D9-E9+C9</f>
        <v>0</v>
      </c>
    </row>
    <row r="10" spans="1:6" ht="24">
      <c r="A10" s="42"/>
      <c r="B10" s="58" t="s">
        <v>42</v>
      </c>
      <c r="C10" s="29">
        <v>0</v>
      </c>
      <c r="D10" s="29">
        <v>253</v>
      </c>
      <c r="E10" s="29">
        <v>218.75</v>
      </c>
      <c r="F10" s="29">
        <f>0+D10-E10+C10</f>
        <v>34.25</v>
      </c>
    </row>
    <row r="11" spans="1:6" ht="12.75">
      <c r="A11" s="42"/>
      <c r="B11" s="58" t="s">
        <v>37</v>
      </c>
      <c r="C11" s="29">
        <v>0</v>
      </c>
      <c r="D11" s="29">
        <v>103.75</v>
      </c>
      <c r="E11" s="29">
        <v>103.75</v>
      </c>
      <c r="F11" s="29">
        <f>0+D11-E11+C11</f>
        <v>0</v>
      </c>
    </row>
    <row r="12" spans="1:6" ht="12.75">
      <c r="A12" s="42"/>
      <c r="B12" s="58" t="s">
        <v>39</v>
      </c>
      <c r="C12" s="29">
        <v>0</v>
      </c>
      <c r="D12" s="29">
        <v>0</v>
      </c>
      <c r="E12" s="40">
        <v>10.07</v>
      </c>
      <c r="F12" s="29">
        <f>21.49+D12-E12+C12</f>
        <v>11.419999999999998</v>
      </c>
    </row>
    <row r="13" spans="1:6" ht="12.75">
      <c r="A13" s="42"/>
      <c r="B13" s="58" t="s">
        <v>40</v>
      </c>
      <c r="C13" s="29">
        <v>0</v>
      </c>
      <c r="D13" s="29">
        <v>0</v>
      </c>
      <c r="E13" s="29">
        <v>7.97</v>
      </c>
      <c r="F13" s="29">
        <f>13.02+D13-E13+C13</f>
        <v>5.05</v>
      </c>
    </row>
    <row r="14" spans="1:6" ht="24">
      <c r="A14" s="42"/>
      <c r="B14" s="58" t="s">
        <v>28</v>
      </c>
      <c r="C14" s="29">
        <v>0</v>
      </c>
      <c r="D14" s="29">
        <v>230</v>
      </c>
      <c r="E14" s="29">
        <v>230</v>
      </c>
      <c r="F14" s="29">
        <f>0+D14-E14+C14</f>
        <v>0</v>
      </c>
    </row>
    <row r="15" spans="1:6" ht="12.75">
      <c r="A15" s="43"/>
      <c r="B15" s="58" t="s">
        <v>41</v>
      </c>
      <c r="C15" s="29">
        <v>33.39</v>
      </c>
      <c r="D15" s="29">
        <v>0</v>
      </c>
      <c r="E15" s="29">
        <v>38.08</v>
      </c>
      <c r="F15" s="29">
        <f>564.07+D15-E15+C15</f>
        <v>559.38</v>
      </c>
    </row>
    <row r="16" spans="1:6" ht="12.75">
      <c r="A16" s="37" t="s">
        <v>10</v>
      </c>
      <c r="B16" s="38">
        <v>650.87</v>
      </c>
      <c r="C16" s="38">
        <f>SUM(C9:C15)</f>
        <v>33.39</v>
      </c>
      <c r="D16" s="38">
        <f>SUM(D9:D15)</f>
        <v>586.75</v>
      </c>
      <c r="E16" s="38">
        <f>SUM(E9:E15)</f>
        <v>660.9100000000001</v>
      </c>
      <c r="F16" s="38">
        <f>SUM(F9:F15)</f>
        <v>610.1</v>
      </c>
    </row>
    <row r="17" spans="1:6" ht="24">
      <c r="A17" s="41" t="s">
        <v>3</v>
      </c>
      <c r="B17" s="32" t="s">
        <v>55</v>
      </c>
      <c r="C17" s="29">
        <v>0</v>
      </c>
      <c r="D17" s="29">
        <v>200</v>
      </c>
      <c r="E17" s="29">
        <v>0</v>
      </c>
      <c r="F17" s="29">
        <f>24.19+C17+D17-E17</f>
        <v>224.19</v>
      </c>
    </row>
    <row r="18" spans="1:6" ht="21" customHeight="1">
      <c r="A18" s="42"/>
      <c r="B18" s="32" t="s">
        <v>56</v>
      </c>
      <c r="C18" s="29">
        <v>0</v>
      </c>
      <c r="D18" s="29">
        <v>0</v>
      </c>
      <c r="E18" s="36">
        <v>0</v>
      </c>
      <c r="F18" s="29">
        <f>85.37+C18+D18-E18</f>
        <v>85.37</v>
      </c>
    </row>
    <row r="19" spans="1:6" ht="12.75">
      <c r="A19" s="37" t="s">
        <v>10</v>
      </c>
      <c r="B19" s="28">
        <v>109.56</v>
      </c>
      <c r="C19" s="28">
        <f>SUM(C17:C18)</f>
        <v>0</v>
      </c>
      <c r="D19" s="28">
        <f>SUM(D17:D18)</f>
        <v>200</v>
      </c>
      <c r="E19" s="28">
        <f>SUM(E17:E18)</f>
        <v>0</v>
      </c>
      <c r="F19" s="28">
        <f>SUM(F17:F18)</f>
        <v>309.56</v>
      </c>
    </row>
    <row r="20" spans="1:6" s="57" customFormat="1" ht="27" customHeight="1">
      <c r="A20" s="41" t="s">
        <v>4</v>
      </c>
      <c r="B20" s="32" t="s">
        <v>43</v>
      </c>
      <c r="C20" s="47">
        <v>0</v>
      </c>
      <c r="D20" s="29">
        <v>190.11</v>
      </c>
      <c r="E20" s="36">
        <v>190.11</v>
      </c>
      <c r="F20" s="46">
        <f>0+C20+D20-E20</f>
        <v>0</v>
      </c>
    </row>
    <row r="21" spans="1:7" s="57" customFormat="1" ht="21.75" customHeight="1">
      <c r="A21" s="42"/>
      <c r="B21" s="32" t="s">
        <v>44</v>
      </c>
      <c r="C21" s="29">
        <v>-64.16</v>
      </c>
      <c r="D21" s="29">
        <v>1238.33</v>
      </c>
      <c r="E21" s="29">
        <v>1925.09</v>
      </c>
      <c r="F21" s="46">
        <f>11764.46+C21+D21-E21</f>
        <v>11013.539999999999</v>
      </c>
      <c r="G21" s="50"/>
    </row>
    <row r="22" spans="1:6" s="57" customFormat="1" ht="26.25" customHeight="1">
      <c r="A22" s="42"/>
      <c r="B22" s="32" t="s">
        <v>45</v>
      </c>
      <c r="C22" s="36">
        <v>0</v>
      </c>
      <c r="D22" s="29">
        <v>52.86</v>
      </c>
      <c r="E22" s="29">
        <v>380.11</v>
      </c>
      <c r="F22" s="46">
        <f>1078.98+C22+D22-E22</f>
        <v>751.7299999999999</v>
      </c>
    </row>
    <row r="23" spans="1:6" s="57" customFormat="1" ht="24">
      <c r="A23" s="42"/>
      <c r="B23" s="32" t="s">
        <v>46</v>
      </c>
      <c r="C23" s="29">
        <v>0</v>
      </c>
      <c r="D23" s="29">
        <v>307.65</v>
      </c>
      <c r="E23" s="29">
        <v>363.15</v>
      </c>
      <c r="F23" s="46">
        <f>242.26+C23+D23-E23</f>
        <v>186.76</v>
      </c>
    </row>
    <row r="24" spans="1:6" s="57" customFormat="1" ht="22.5" customHeight="1">
      <c r="A24" s="42"/>
      <c r="B24" s="32" t="s">
        <v>47</v>
      </c>
      <c r="C24" s="36">
        <v>0</v>
      </c>
      <c r="D24" s="36">
        <v>2647.63</v>
      </c>
      <c r="E24" s="36">
        <v>3669.9</v>
      </c>
      <c r="F24" s="46">
        <f>1818.61+C24+D24-E24</f>
        <v>796.3399999999997</v>
      </c>
    </row>
    <row r="25" spans="1:6" s="57" customFormat="1" ht="22.5" customHeight="1">
      <c r="A25" s="42"/>
      <c r="B25" s="32" t="s">
        <v>48</v>
      </c>
      <c r="C25" s="36">
        <v>0</v>
      </c>
      <c r="D25" s="29">
        <v>28.98</v>
      </c>
      <c r="E25" s="36">
        <v>78.93</v>
      </c>
      <c r="F25" s="46">
        <f>182.32+C25+D25-E25</f>
        <v>132.36999999999998</v>
      </c>
    </row>
    <row r="26" spans="1:6" s="57" customFormat="1" ht="24">
      <c r="A26" s="42"/>
      <c r="B26" s="32" t="s">
        <v>49</v>
      </c>
      <c r="C26" s="29">
        <v>-30</v>
      </c>
      <c r="D26" s="29">
        <v>939</v>
      </c>
      <c r="E26" s="29">
        <v>1009.21</v>
      </c>
      <c r="F26" s="46">
        <f>1765.7+C26+D26-E26</f>
        <v>1665.4899999999998</v>
      </c>
    </row>
    <row r="27" spans="1:6" s="57" customFormat="1" ht="26.25" customHeight="1">
      <c r="A27" s="42"/>
      <c r="B27" s="32" t="s">
        <v>50</v>
      </c>
      <c r="C27" s="29">
        <v>0</v>
      </c>
      <c r="D27" s="56">
        <v>1675.56</v>
      </c>
      <c r="E27" s="36">
        <v>1524.86</v>
      </c>
      <c r="F27" s="46">
        <f>335.39+C27+D27-E27</f>
        <v>486.0899999999999</v>
      </c>
    </row>
    <row r="28" spans="1:6" s="57" customFormat="1" ht="23.25" customHeight="1">
      <c r="A28" s="42"/>
      <c r="B28" s="32" t="s">
        <v>51</v>
      </c>
      <c r="C28" s="29">
        <v>0</v>
      </c>
      <c r="D28" s="29">
        <v>187.85</v>
      </c>
      <c r="E28" s="36">
        <v>176.7</v>
      </c>
      <c r="F28" s="46">
        <f>91.66+C28+D28-E28</f>
        <v>102.81</v>
      </c>
    </row>
    <row r="29" spans="1:16" s="57" customFormat="1" ht="17.25" customHeight="1">
      <c r="A29" s="42"/>
      <c r="B29" s="32" t="s">
        <v>52</v>
      </c>
      <c r="C29" s="29">
        <v>0</v>
      </c>
      <c r="D29" s="36">
        <v>0</v>
      </c>
      <c r="E29" s="36">
        <v>59.31</v>
      </c>
      <c r="F29" s="46">
        <f>74.16+C29+D29-E29</f>
        <v>14.849999999999994</v>
      </c>
      <c r="P29" s="59"/>
    </row>
    <row r="30" spans="1:14" s="57" customFormat="1" ht="27.75" customHeight="1">
      <c r="A30" s="43"/>
      <c r="B30" s="32" t="s">
        <v>53</v>
      </c>
      <c r="C30" s="29">
        <v>4233.14</v>
      </c>
      <c r="D30" s="29">
        <v>3141.96</v>
      </c>
      <c r="E30" s="40">
        <v>6192.33</v>
      </c>
      <c r="F30" s="29">
        <f>50302.81+C30+D30-E30</f>
        <v>51485.579999999994</v>
      </c>
      <c r="J30" s="59"/>
      <c r="N30" s="59"/>
    </row>
    <row r="31" spans="1:6" ht="12.75">
      <c r="A31" s="37" t="s">
        <v>10</v>
      </c>
      <c r="B31" s="38">
        <v>67656.35</v>
      </c>
      <c r="C31" s="38">
        <f>SUM(C20:C30)</f>
        <v>4138.9800000000005</v>
      </c>
      <c r="D31" s="38">
        <f>SUM(D20:D30)</f>
        <v>10409.93</v>
      </c>
      <c r="E31" s="38">
        <f>SUM(E20:E30)</f>
        <v>15569.7</v>
      </c>
      <c r="F31" s="38">
        <f>SUM(F20:F30)</f>
        <v>66635.56</v>
      </c>
    </row>
    <row r="32" spans="1:14" ht="28.5" customHeight="1">
      <c r="A32" s="41" t="s">
        <v>11</v>
      </c>
      <c r="B32" s="32" t="s">
        <v>57</v>
      </c>
      <c r="C32" s="47">
        <v>0</v>
      </c>
      <c r="D32" s="29">
        <v>0</v>
      </c>
      <c r="E32" s="29">
        <v>66.87</v>
      </c>
      <c r="F32" s="29">
        <f>398.4+C32+D32-E32</f>
        <v>331.53</v>
      </c>
      <c r="I32" s="49"/>
      <c r="N32" s="49"/>
    </row>
    <row r="33" spans="1:13" ht="12.75">
      <c r="A33" s="39" t="s">
        <v>10</v>
      </c>
      <c r="B33" s="38">
        <v>398.4</v>
      </c>
      <c r="C33" s="38">
        <v>0</v>
      </c>
      <c r="D33" s="38">
        <v>0</v>
      </c>
      <c r="E33" s="38">
        <f>E32</f>
        <v>66.87</v>
      </c>
      <c r="F33" s="28">
        <f>SUM(F32)</f>
        <v>331.53</v>
      </c>
      <c r="M33" s="49"/>
    </row>
    <row r="34" spans="1:16" s="57" customFormat="1" ht="27.75" customHeight="1">
      <c r="A34" s="41" t="s">
        <v>5</v>
      </c>
      <c r="B34" s="31" t="s">
        <v>20</v>
      </c>
      <c r="C34" s="47">
        <v>0</v>
      </c>
      <c r="D34" s="29">
        <v>618</v>
      </c>
      <c r="E34" s="29">
        <v>735.05</v>
      </c>
      <c r="F34" s="29">
        <f>6234.42+C34+D34-E34</f>
        <v>6117.37</v>
      </c>
      <c r="M34" s="59"/>
      <c r="P34" s="59"/>
    </row>
    <row r="35" spans="1:6" s="57" customFormat="1" ht="22.5" customHeight="1">
      <c r="A35" s="42"/>
      <c r="B35" s="61" t="s">
        <v>59</v>
      </c>
      <c r="C35" s="29">
        <v>30</v>
      </c>
      <c r="D35" s="36">
        <v>0</v>
      </c>
      <c r="E35" s="36">
        <v>570.33</v>
      </c>
      <c r="F35" s="29">
        <f>629.97+C35+D35-E35</f>
        <v>89.63999999999999</v>
      </c>
    </row>
    <row r="36" spans="1:6" s="57" customFormat="1" ht="21.75" customHeight="1">
      <c r="A36" s="42"/>
      <c r="B36" s="34" t="s">
        <v>29</v>
      </c>
      <c r="C36" s="36">
        <v>0</v>
      </c>
      <c r="D36" s="36">
        <v>0</v>
      </c>
      <c r="E36" s="36">
        <v>199</v>
      </c>
      <c r="F36" s="29">
        <f>199+C36+D36-E36</f>
        <v>0</v>
      </c>
    </row>
    <row r="37" spans="1:6" s="57" customFormat="1" ht="17.25" customHeight="1">
      <c r="A37" s="42"/>
      <c r="B37" s="35" t="s">
        <v>60</v>
      </c>
      <c r="C37" s="47">
        <v>0</v>
      </c>
      <c r="D37" s="36">
        <v>0</v>
      </c>
      <c r="E37" s="36">
        <v>513.95</v>
      </c>
      <c r="F37" s="29">
        <f>513.95+C37+D37-E37</f>
        <v>0</v>
      </c>
    </row>
    <row r="38" spans="1:6" s="57" customFormat="1" ht="21" customHeight="1">
      <c r="A38" s="42"/>
      <c r="B38" s="32" t="s">
        <v>30</v>
      </c>
      <c r="C38" s="36">
        <v>0</v>
      </c>
      <c r="D38" s="36">
        <v>0</v>
      </c>
      <c r="E38" s="36">
        <v>87.27</v>
      </c>
      <c r="F38" s="29">
        <f>90.83+C38+D38-E38</f>
        <v>3.5600000000000023</v>
      </c>
    </row>
    <row r="39" spans="1:6" s="57" customFormat="1" ht="24">
      <c r="A39" s="42"/>
      <c r="B39" s="32" t="s">
        <v>42</v>
      </c>
      <c r="C39" s="36">
        <v>0.43</v>
      </c>
      <c r="D39" s="36">
        <v>0</v>
      </c>
      <c r="E39" s="36">
        <v>0.29</v>
      </c>
      <c r="F39" s="29">
        <f>0+C39+D39-E39</f>
        <v>0.14</v>
      </c>
    </row>
    <row r="40" spans="1:6" s="57" customFormat="1" ht="21" customHeight="1">
      <c r="A40" s="42"/>
      <c r="B40" s="31" t="s">
        <v>31</v>
      </c>
      <c r="C40" s="29">
        <v>0</v>
      </c>
      <c r="D40" s="29">
        <v>0</v>
      </c>
      <c r="E40" s="29">
        <v>38.84</v>
      </c>
      <c r="F40" s="29">
        <f>53.52+C40+D40-E40</f>
        <v>14.68</v>
      </c>
    </row>
    <row r="41" spans="1:6" s="57" customFormat="1" ht="19.5" customHeight="1">
      <c r="A41" s="42"/>
      <c r="B41" s="35" t="s">
        <v>58</v>
      </c>
      <c r="C41" s="29">
        <v>-0.43</v>
      </c>
      <c r="D41" s="36">
        <v>0</v>
      </c>
      <c r="E41" s="36">
        <v>0.28</v>
      </c>
      <c r="F41" s="29">
        <f>3.02+C41+D41-E41</f>
        <v>2.3099999999999996</v>
      </c>
    </row>
    <row r="42" spans="1:6" s="57" customFormat="1" ht="18.75" customHeight="1">
      <c r="A42" s="42"/>
      <c r="B42" s="31" t="s">
        <v>61</v>
      </c>
      <c r="C42" s="29">
        <v>0</v>
      </c>
      <c r="D42" s="36">
        <v>0</v>
      </c>
      <c r="E42" s="36">
        <v>102.98</v>
      </c>
      <c r="F42" s="29">
        <f>418.01+C42+D42-E42</f>
        <v>315.03</v>
      </c>
    </row>
    <row r="43" spans="1:6" s="57" customFormat="1" ht="22.5" customHeight="1">
      <c r="A43" s="43"/>
      <c r="B43" s="34" t="s">
        <v>32</v>
      </c>
      <c r="C43" s="48">
        <v>0</v>
      </c>
      <c r="D43" s="36">
        <v>300</v>
      </c>
      <c r="E43" s="36">
        <v>208.02</v>
      </c>
      <c r="F43" s="29">
        <f>90+C43+D43-E43</f>
        <v>181.98</v>
      </c>
    </row>
    <row r="44" spans="1:6" ht="12.75">
      <c r="A44" s="37" t="s">
        <v>10</v>
      </c>
      <c r="B44" s="38">
        <v>8232.72</v>
      </c>
      <c r="C44" s="38">
        <f>SUM(C34:C43)</f>
        <v>30</v>
      </c>
      <c r="D44" s="38">
        <f>SUM(D34:D43)</f>
        <v>918</v>
      </c>
      <c r="E44" s="38">
        <f>SUM(E34:E43)</f>
        <v>2456.0100000000007</v>
      </c>
      <c r="F44" s="38">
        <f>SUM(F34:F43)</f>
        <v>6724.710000000001</v>
      </c>
    </row>
    <row r="45" spans="1:6" ht="12.75">
      <c r="A45" s="22"/>
      <c r="B45" s="22"/>
      <c r="C45" s="22"/>
      <c r="D45" s="22"/>
      <c r="E45" s="22"/>
      <c r="F45" s="22"/>
    </row>
    <row r="46" spans="1:6" ht="24.75" customHeight="1">
      <c r="A46" s="75" t="s">
        <v>63</v>
      </c>
      <c r="B46" s="75"/>
      <c r="C46" s="62"/>
      <c r="D46" s="62"/>
      <c r="E46" s="62"/>
      <c r="F46" s="33"/>
    </row>
    <row r="47" spans="1:6" ht="12.75">
      <c r="A47" s="75" t="s">
        <v>62</v>
      </c>
      <c r="B47" s="75"/>
      <c r="C47" s="62"/>
      <c r="D47" s="62"/>
      <c r="E47" s="62"/>
      <c r="F47" s="33"/>
    </row>
    <row r="48" spans="1:6" ht="12.75">
      <c r="A48" s="63">
        <v>63491285</v>
      </c>
      <c r="B48" s="19"/>
      <c r="C48" s="19"/>
      <c r="D48" s="19"/>
      <c r="E48" s="19"/>
      <c r="F48" s="22"/>
    </row>
    <row r="49" spans="1:6" ht="12.75">
      <c r="A49" s="63"/>
      <c r="B49" s="19"/>
      <c r="C49" s="19"/>
      <c r="D49" s="19"/>
      <c r="E49" s="19"/>
      <c r="F49" s="22"/>
    </row>
    <row r="50" spans="1:6" ht="12.75">
      <c r="A50" s="18" t="s">
        <v>64</v>
      </c>
      <c r="B50" s="19"/>
      <c r="C50" s="19"/>
      <c r="D50" s="19"/>
      <c r="E50" s="19"/>
      <c r="F50" s="55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</sheetData>
  <sheetProtection/>
  <mergeCells count="2">
    <mergeCell ref="A46:B46"/>
    <mergeCell ref="A47:B4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AgritaD</cp:lastModifiedBy>
  <cp:lastPrinted>2016-01-20T10:10:55Z</cp:lastPrinted>
  <dcterms:created xsi:type="dcterms:W3CDTF">1996-10-14T23:33:28Z</dcterms:created>
  <dcterms:modified xsi:type="dcterms:W3CDTF">2016-01-20T10:52:50Z</dcterms:modified>
  <cp:category/>
  <cp:version/>
  <cp:contentType/>
  <cp:contentStatus/>
</cp:coreProperties>
</file>